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https://anheuserbuschinbev.sharepoint.com/sites/UAProcurement/Shared Documents/General/Packaging/Procurement VIC/Packaging/Tenders general/ПЕТ на 2026/"/>
    </mc:Choice>
  </mc:AlternateContent>
  <xr:revisionPtr revIDLastSave="519" documentId="13_ncr:1_{9612D6AA-27EC-415B-8871-FC081B5A3B2E}" xr6:coauthVersionLast="47" xr6:coauthVersionMax="47" xr10:uidLastSave="{87F89E09-5B4E-4301-A0A4-BF48E01D603E}"/>
  <bookViews>
    <workbookView xWindow="-108" yWindow="-108" windowWidth="23256" windowHeight="12456" xr2:uid="{00000000-000D-0000-FFFF-FFFF00000000}"/>
  </bookViews>
  <sheets>
    <sheet name="Calculation" sheetId="1" r:id="rId1"/>
    <sheet name="Commodity, Freight + Ex rate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C66" i="1" l="1"/>
  <c r="B7" i="1" l="1"/>
  <c r="F59" i="1" l="1"/>
  <c r="F60" i="1"/>
  <c r="F61" i="1"/>
  <c r="D59" i="1"/>
  <c r="D60" i="1"/>
  <c r="D61" i="1"/>
  <c r="F63" i="1"/>
  <c r="D63" i="1"/>
  <c r="B12" i="1"/>
  <c r="E33" i="1" s="1"/>
  <c r="G59" i="1" l="1"/>
  <c r="H59" i="1" s="1"/>
  <c r="G60" i="1"/>
  <c r="H60" i="1" s="1"/>
  <c r="G61" i="1"/>
  <c r="H61" i="1" s="1"/>
  <c r="G63" i="1"/>
  <c r="H63" i="1" s="1"/>
  <c r="F64" i="1" l="1"/>
  <c r="F65" i="1"/>
  <c r="F62" i="1"/>
  <c r="F58" i="1"/>
  <c r="D64" i="1"/>
  <c r="D65" i="1"/>
  <c r="D62" i="1"/>
  <c r="D58" i="1"/>
  <c r="B10" i="1"/>
  <c r="B13" i="1" s="1"/>
  <c r="F33" i="1" l="1"/>
  <c r="F32" i="1"/>
  <c r="F29" i="1"/>
  <c r="F38" i="1"/>
  <c r="F35" i="1"/>
  <c r="G65" i="1"/>
  <c r="H65" i="1" s="1"/>
  <c r="G62" i="1"/>
  <c r="H62" i="1" s="1"/>
  <c r="G64" i="1"/>
  <c r="H64" i="1" s="1"/>
  <c r="G58" i="1"/>
  <c r="H58" i="1" s="1"/>
  <c r="E30" i="1"/>
  <c r="F30" i="1" s="1"/>
  <c r="H66" i="1" l="1"/>
  <c r="E31" i="1"/>
  <c r="F31" i="1" s="1"/>
  <c r="E34" i="1"/>
  <c r="F34" i="1" s="1"/>
  <c r="E37" i="1"/>
  <c r="F37" i="1" s="1"/>
  <c r="E39" i="1"/>
  <c r="F39" i="1" s="1"/>
  <c r="E40" i="1"/>
  <c r="F40" i="1" s="1"/>
  <c r="E36" i="1"/>
  <c r="F36" i="1" s="1"/>
  <c r="G30" i="1" l="1"/>
  <c r="G29" i="1"/>
  <c r="G38" i="1"/>
  <c r="G40" i="1"/>
  <c r="G39" i="1"/>
  <c r="G36" i="1"/>
  <c r="G35" i="1"/>
  <c r="G37" i="1"/>
  <c r="G33" i="1" l="1"/>
  <c r="G34" i="1"/>
  <c r="G31" i="1"/>
  <c r="G32" i="1"/>
</calcChain>
</file>

<file path=xl/sharedStrings.xml><?xml version="1.0" encoding="utf-8"?>
<sst xmlns="http://schemas.openxmlformats.org/spreadsheetml/2006/main" count="106" uniqueCount="75">
  <si>
    <t>Raw materials info</t>
  </si>
  <si>
    <t>Commet</t>
  </si>
  <si>
    <t>Filled by ABIE</t>
  </si>
  <si>
    <t>PCI PET Resin</t>
  </si>
  <si>
    <t>Provided as a reference, can offer another index</t>
  </si>
  <si>
    <t>Filled by supplier</t>
  </si>
  <si>
    <t>If another index offered, please provide Sep value</t>
  </si>
  <si>
    <t>Marine freight index name</t>
  </si>
  <si>
    <t>Metric tons per 40 ft container</t>
  </si>
  <si>
    <t>Provided as a reference, can offer another value</t>
  </si>
  <si>
    <t>Correction coefficient</t>
  </si>
  <si>
    <t>The coefficient reflecting share of resin freight cost in the final price, can offer another value</t>
  </si>
  <si>
    <t>Freight cost per 1 ton of resin</t>
  </si>
  <si>
    <t>Formula</t>
  </si>
  <si>
    <t>Other costs, USD/MT</t>
  </si>
  <si>
    <t>Provide your input</t>
  </si>
  <si>
    <t>Exchange rate USD/UAH (20 th prev month)</t>
  </si>
  <si>
    <t>Total resin cost, UAH/Mton</t>
  </si>
  <si>
    <t>Non-resin costs</t>
  </si>
  <si>
    <r>
      <rPr>
        <b/>
        <sz val="11"/>
        <color theme="5" tint="-0.249977111117893"/>
        <rFont val="Calibri"/>
        <family val="2"/>
        <charset val="204"/>
        <scheme val="minor"/>
      </rPr>
      <t>Brown</t>
    </r>
    <r>
      <rPr>
        <sz val="11"/>
        <color theme="1"/>
        <rFont val="Calibri"/>
        <family val="2"/>
        <charset val="204"/>
        <scheme val="minor"/>
      </rPr>
      <t xml:space="preserve"> colorant name</t>
    </r>
  </si>
  <si>
    <r>
      <rPr>
        <b/>
        <sz val="11"/>
        <color theme="5" tint="-0.249977111117893"/>
        <rFont val="Calibri"/>
        <family val="2"/>
        <charset val="204"/>
        <scheme val="minor"/>
      </rPr>
      <t>Brown</t>
    </r>
    <r>
      <rPr>
        <sz val="11"/>
        <color theme="1"/>
        <rFont val="Calibri"/>
        <family val="2"/>
        <charset val="204"/>
        <scheme val="minor"/>
      </rPr>
      <t xml:space="preserve"> colorant dosage, %</t>
    </r>
  </si>
  <si>
    <r>
      <rPr>
        <b/>
        <sz val="11"/>
        <color theme="5" tint="-0.249977111117893"/>
        <rFont val="Calibri"/>
        <family val="2"/>
        <charset val="204"/>
        <scheme val="minor"/>
      </rPr>
      <t>Brown</t>
    </r>
    <r>
      <rPr>
        <sz val="11"/>
        <color theme="1"/>
        <rFont val="Calibri"/>
        <family val="2"/>
        <charset val="204"/>
        <scheme val="minor"/>
      </rPr>
      <t xml:space="preserve"> colorant price, USD/kg</t>
    </r>
  </si>
  <si>
    <r>
      <rPr>
        <b/>
        <sz val="11"/>
        <color rgb="FF00B050"/>
        <rFont val="Calibri"/>
        <family val="2"/>
        <charset val="204"/>
        <scheme val="minor"/>
      </rPr>
      <t>Green</t>
    </r>
    <r>
      <rPr>
        <sz val="11"/>
        <color theme="1"/>
        <rFont val="Calibri"/>
        <family val="2"/>
        <charset val="204"/>
        <scheme val="minor"/>
      </rPr>
      <t xml:space="preserve"> colorant name</t>
    </r>
  </si>
  <si>
    <r>
      <rPr>
        <b/>
        <sz val="11"/>
        <color rgb="FF00B050"/>
        <rFont val="Calibri"/>
        <family val="2"/>
        <charset val="204"/>
        <scheme val="minor"/>
      </rPr>
      <t>Green</t>
    </r>
    <r>
      <rPr>
        <sz val="11"/>
        <color theme="1"/>
        <rFont val="Calibri"/>
        <family val="2"/>
        <charset val="204"/>
        <scheme val="minor"/>
      </rPr>
      <t xml:space="preserve"> colorant dosage, %</t>
    </r>
  </si>
  <si>
    <r>
      <rPr>
        <b/>
        <sz val="11"/>
        <color rgb="FF00B050"/>
        <rFont val="Calibri"/>
        <family val="2"/>
        <charset val="204"/>
        <scheme val="minor"/>
      </rPr>
      <t xml:space="preserve">Green </t>
    </r>
    <r>
      <rPr>
        <sz val="11"/>
        <color theme="1"/>
        <rFont val="Calibri"/>
        <family val="2"/>
        <charset val="204"/>
        <scheme val="minor"/>
      </rPr>
      <t>colorant price, USD/kg</t>
    </r>
  </si>
  <si>
    <t>Scrapping, %</t>
  </si>
  <si>
    <t>Other costs, UAH/kpcs</t>
  </si>
  <si>
    <t>PET preforms cost, UAH/kpcs</t>
  </si>
  <si>
    <t>Weight of bottle</t>
  </si>
  <si>
    <t>Colour</t>
  </si>
  <si>
    <t>Proposed weight</t>
  </si>
  <si>
    <t>Coloring cost, UAH/kpcs</t>
  </si>
  <si>
    <t>Bottle price, FCA UAH/kpcs</t>
  </si>
  <si>
    <t>Chernigiv DDP UAH/kpcs</t>
  </si>
  <si>
    <t>Flint</t>
  </si>
  <si>
    <t>Brown</t>
  </si>
  <si>
    <t>Green</t>
  </si>
  <si>
    <t>Transportation cost, UAH/kpcs</t>
  </si>
  <si>
    <t xml:space="preserve"> Indicative volumes, kpcs</t>
  </si>
  <si>
    <t>Brewery</t>
  </si>
  <si>
    <t>Preform</t>
  </si>
  <si>
    <t>Volume in ths pcs</t>
  </si>
  <si>
    <t>Volume in pcs</t>
  </si>
  <si>
    <t>Gr</t>
  </si>
  <si>
    <t>Kg</t>
  </si>
  <si>
    <t>Weight in tons</t>
  </si>
  <si>
    <t>Weight in tons + 2%loss</t>
  </si>
  <si>
    <t>31,2g brown</t>
  </si>
  <si>
    <t>44,7 brown</t>
  </si>
  <si>
    <t>Kharkiv</t>
  </si>
  <si>
    <t>31,2g green</t>
  </si>
  <si>
    <t>31,2g flint</t>
  </si>
  <si>
    <t>42,5 g flint</t>
  </si>
  <si>
    <t>43,7 g brown</t>
  </si>
  <si>
    <t>44,7 green</t>
  </si>
  <si>
    <t>48 brown</t>
  </si>
  <si>
    <t>Chernigiv</t>
  </si>
  <si>
    <t>Period</t>
  </si>
  <si>
    <t>CMAI (IHS) PET FOB NE Asia $\MT</t>
  </si>
  <si>
    <t>FBX rate, USD per 40ft container</t>
  </si>
  <si>
    <t>USD/UAH Ex rates</t>
  </si>
  <si>
    <t>China/East Asia to Mediterranean (FBX 13)</t>
  </si>
  <si>
    <t>Conversion, UAH/kpcs</t>
  </si>
  <si>
    <t>Reference index,  Ab InBev Efes offer (Sep '25)</t>
  </si>
  <si>
    <t>Ab InBev Efes index level (Sep '25)</t>
  </si>
  <si>
    <t>Marine freight index level (Sep'25)</t>
  </si>
  <si>
    <r>
      <t xml:space="preserve">51435903 - PREFORM </t>
    </r>
    <r>
      <rPr>
        <b/>
        <sz val="11"/>
        <color theme="1"/>
        <rFont val="Calibri"/>
        <family val="2"/>
        <charset val="204"/>
        <scheme val="minor"/>
      </rPr>
      <t>BROWN</t>
    </r>
    <r>
      <rPr>
        <sz val="11"/>
        <color theme="1"/>
        <rFont val="Calibri"/>
        <family val="2"/>
        <scheme val="minor"/>
      </rPr>
      <t xml:space="preserve"> 28,45G STD 1881</t>
    </r>
  </si>
  <si>
    <r>
      <t xml:space="preserve">51410472 - PREFORM </t>
    </r>
    <r>
      <rPr>
        <b/>
        <sz val="11"/>
        <color theme="1"/>
        <rFont val="Calibri"/>
        <family val="2"/>
        <charset val="204"/>
        <scheme val="minor"/>
      </rPr>
      <t>BROWN</t>
    </r>
    <r>
      <rPr>
        <sz val="11"/>
        <color theme="1"/>
        <rFont val="Calibri"/>
        <family val="2"/>
        <scheme val="minor"/>
      </rPr>
      <t xml:space="preserve"> 29,8G STD 1881</t>
    </r>
  </si>
  <si>
    <r>
      <t xml:space="preserve">51416079 - PREFORM </t>
    </r>
    <r>
      <rPr>
        <b/>
        <sz val="11"/>
        <color theme="1"/>
        <rFont val="Calibri"/>
        <family val="2"/>
        <charset val="204"/>
        <scheme val="minor"/>
      </rPr>
      <t>TRANSP</t>
    </r>
    <r>
      <rPr>
        <sz val="11"/>
        <color theme="1"/>
        <rFont val="Calibri"/>
        <family val="2"/>
        <scheme val="minor"/>
      </rPr>
      <t xml:space="preserve"> 29,8G STD 1881</t>
    </r>
  </si>
  <si>
    <r>
      <t xml:space="preserve">51425018 - PREFORM </t>
    </r>
    <r>
      <rPr>
        <b/>
        <sz val="11"/>
        <color theme="1"/>
        <rFont val="Calibri"/>
        <family val="2"/>
        <charset val="204"/>
        <scheme val="minor"/>
      </rPr>
      <t>GREEN</t>
    </r>
    <r>
      <rPr>
        <sz val="11"/>
        <color theme="1"/>
        <rFont val="Calibri"/>
        <family val="2"/>
        <scheme val="minor"/>
      </rPr>
      <t xml:space="preserve"> 29,8G STD 1881</t>
    </r>
  </si>
  <si>
    <r>
      <t xml:space="preserve">51361773 - PREFORM </t>
    </r>
    <r>
      <rPr>
        <b/>
        <sz val="11"/>
        <color theme="1"/>
        <rFont val="Calibri"/>
        <family val="2"/>
        <charset val="204"/>
        <scheme val="minor"/>
      </rPr>
      <t>TRANSP</t>
    </r>
    <r>
      <rPr>
        <sz val="11"/>
        <color theme="1"/>
        <rFont val="Calibri"/>
        <family val="2"/>
        <scheme val="minor"/>
      </rPr>
      <t xml:space="preserve"> 42,55G STD 1881</t>
    </r>
  </si>
  <si>
    <r>
      <t xml:space="preserve">51410499 - PREFORM </t>
    </r>
    <r>
      <rPr>
        <b/>
        <sz val="11"/>
        <color theme="1"/>
        <rFont val="Calibri"/>
        <family val="2"/>
        <charset val="204"/>
        <scheme val="minor"/>
      </rPr>
      <t>BROWN</t>
    </r>
    <r>
      <rPr>
        <sz val="11"/>
        <color theme="1"/>
        <rFont val="Calibri"/>
        <family val="2"/>
        <scheme val="minor"/>
      </rPr>
      <t xml:space="preserve"> 42,55G STD 1881</t>
    </r>
  </si>
  <si>
    <r>
      <t xml:space="preserve">51362521 - PREFORM </t>
    </r>
    <r>
      <rPr>
        <b/>
        <sz val="11"/>
        <color theme="1"/>
        <rFont val="Calibri"/>
        <family val="2"/>
        <charset val="204"/>
        <scheme val="minor"/>
      </rPr>
      <t>BROWN</t>
    </r>
    <r>
      <rPr>
        <sz val="11"/>
        <color theme="1"/>
        <rFont val="Calibri"/>
        <family val="2"/>
        <scheme val="minor"/>
      </rPr>
      <t xml:space="preserve"> 43,7G STD 1881</t>
    </r>
  </si>
  <si>
    <r>
      <t xml:space="preserve">51432805 - PREFORM </t>
    </r>
    <r>
      <rPr>
        <b/>
        <sz val="11"/>
        <color theme="1"/>
        <rFont val="Calibri"/>
        <family val="2"/>
        <charset val="204"/>
        <scheme val="minor"/>
      </rPr>
      <t>GREEN</t>
    </r>
    <r>
      <rPr>
        <sz val="11"/>
        <color theme="1"/>
        <rFont val="Calibri"/>
        <family val="2"/>
        <scheme val="minor"/>
      </rPr>
      <t xml:space="preserve"> 43,7G STD 1881</t>
    </r>
  </si>
  <si>
    <t>RPET price, UAH/Mton (Sep'25)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</si>
</sst>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\-yy;@"/>
    <numFmt numFmtId="165" formatCode="0.0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5" fillId="0" borderId="0"/>
    <xf numFmtId="9" fontId="10" fillId="0" borderId="0" applyFont="0" applyFill="0" applyBorder="0" applyAlignment="0" applyProtection="0"/>
    <xf numFmtId="0" fontId="4" fillId="0" borderId="0"/>
    <xf numFmtId="0" fontId="4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14" fontId="0" fillId="0" borderId="10" xfId="0" applyNumberFormat="1" applyBorder="1"/>
    <xf numFmtId="0" fontId="0" fillId="0" borderId="10" xfId="0" applyBorder="1"/>
    <xf numFmtId="3" fontId="9" fillId="3" borderId="10" xfId="0" applyNumberFormat="1" applyFon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4" fontId="0" fillId="0" borderId="0" xfId="0" applyNumberFormat="1"/>
    <xf numFmtId="4" fontId="0" fillId="7" borderId="6" xfId="0" applyNumberFormat="1" applyFill="1" applyBorder="1" applyAlignment="1" applyProtection="1">
      <alignment horizontal="center" vertical="center"/>
      <protection locked="0"/>
    </xf>
    <xf numFmtId="4" fontId="0" fillId="0" borderId="6" xfId="0" applyNumberFormat="1" applyBorder="1" applyAlignment="1" applyProtection="1">
      <alignment horizontal="center" vertical="center"/>
      <protection locked="0"/>
    </xf>
    <xf numFmtId="3" fontId="0" fillId="7" borderId="8" xfId="0" applyNumberFormat="1" applyFill="1" applyBorder="1" applyAlignment="1">
      <alignment horizontal="center" vertical="center"/>
    </xf>
    <xf numFmtId="4" fontId="0" fillId="0" borderId="4" xfId="0" applyNumberFormat="1" applyBorder="1" applyAlignment="1" applyProtection="1">
      <alignment horizontal="center" vertical="center"/>
      <protection locked="0"/>
    </xf>
    <xf numFmtId="4" fontId="0" fillId="0" borderId="9" xfId="0" applyNumberFormat="1" applyBorder="1" applyAlignment="1" applyProtection="1">
      <alignment horizontal="center" vertical="center"/>
      <protection locked="0"/>
    </xf>
    <xf numFmtId="4" fontId="0" fillId="0" borderId="8" xfId="0" applyNumberFormat="1" applyBorder="1" applyAlignment="1" applyProtection="1">
      <alignment horizontal="center" vertical="center"/>
      <protection locked="0"/>
    </xf>
    <xf numFmtId="0" fontId="0" fillId="6" borderId="3" xfId="0" applyFill="1" applyBorder="1" applyAlignment="1">
      <alignment vertical="center"/>
    </xf>
    <xf numFmtId="10" fontId="0" fillId="0" borderId="6" xfId="3" applyNumberFormat="1" applyFont="1" applyFill="1" applyBorder="1" applyAlignment="1" applyProtection="1">
      <alignment horizontal="center" vertical="center"/>
      <protection locked="0"/>
    </xf>
    <xf numFmtId="4" fontId="0" fillId="3" borderId="15" xfId="0" applyNumberFormat="1" applyFill="1" applyBorder="1" applyAlignment="1">
      <alignment horizontal="center" vertical="center"/>
    </xf>
    <xf numFmtId="4" fontId="0" fillId="3" borderId="12" xfId="0" applyNumberFormat="1" applyFill="1" applyBorder="1" applyAlignment="1">
      <alignment horizontal="center" vertical="center"/>
    </xf>
    <xf numFmtId="4" fontId="0" fillId="3" borderId="14" xfId="0" applyNumberFormat="1" applyFill="1" applyBorder="1" applyAlignment="1">
      <alignment horizontal="center" vertical="center"/>
    </xf>
    <xf numFmtId="4" fontId="0" fillId="7" borderId="15" xfId="0" applyNumberFormat="1" applyFill="1" applyBorder="1" applyAlignment="1">
      <alignment horizontal="center" vertical="center"/>
    </xf>
    <xf numFmtId="4" fontId="0" fillId="7" borderId="4" xfId="0" applyNumberFormat="1" applyFill="1" applyBorder="1" applyAlignment="1">
      <alignment vertical="center"/>
    </xf>
    <xf numFmtId="4" fontId="0" fillId="7" borderId="12" xfId="0" applyNumberFormat="1" applyFill="1" applyBorder="1" applyAlignment="1">
      <alignment horizontal="center" vertical="center"/>
    </xf>
    <xf numFmtId="4" fontId="0" fillId="7" borderId="6" xfId="0" applyNumberFormat="1" applyFill="1" applyBorder="1" applyAlignment="1">
      <alignment vertical="center"/>
    </xf>
    <xf numFmtId="4" fontId="0" fillId="7" borderId="14" xfId="0" applyNumberFormat="1" applyFill="1" applyBorder="1" applyAlignment="1">
      <alignment horizontal="center" vertical="center"/>
    </xf>
    <xf numFmtId="4" fontId="0" fillId="7" borderId="8" xfId="0" applyNumberFormat="1" applyFill="1" applyBorder="1" applyAlignment="1">
      <alignment vertical="center"/>
    </xf>
    <xf numFmtId="3" fontId="0" fillId="0" borderId="8" xfId="0" applyNumberFormat="1" applyBorder="1" applyAlignment="1">
      <alignment horizontal="center" vertical="center"/>
    </xf>
    <xf numFmtId="3" fontId="0" fillId="3" borderId="4" xfId="0" applyNumberFormat="1" applyFill="1" applyBorder="1" applyAlignment="1">
      <alignment vertical="center"/>
    </xf>
    <xf numFmtId="3" fontId="0" fillId="3" borderId="6" xfId="0" applyNumberFormat="1" applyFill="1" applyBorder="1" applyAlignment="1">
      <alignment vertical="center"/>
    </xf>
    <xf numFmtId="3" fontId="0" fillId="3" borderId="8" xfId="0" applyNumberFormat="1" applyFill="1" applyBorder="1" applyAlignment="1">
      <alignment vertical="center"/>
    </xf>
    <xf numFmtId="0" fontId="0" fillId="7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4" fontId="0" fillId="7" borderId="4" xfId="0" applyNumberFormat="1" applyFill="1" applyBorder="1" applyAlignment="1">
      <alignment horizontal="center" vertical="center"/>
    </xf>
    <xf numFmtId="4" fontId="0" fillId="7" borderId="6" xfId="0" applyNumberForma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4" fontId="0" fillId="6" borderId="15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4" fontId="0" fillId="6" borderId="14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/>
    </xf>
    <xf numFmtId="3" fontId="13" fillId="3" borderId="28" xfId="0" applyNumberFormat="1" applyFont="1" applyFill="1" applyBorder="1" applyAlignment="1">
      <alignment horizontal="center" vertical="center"/>
    </xf>
    <xf numFmtId="3" fontId="13" fillId="3" borderId="28" xfId="0" applyNumberFormat="1" applyFont="1" applyFill="1" applyBorder="1" applyAlignment="1">
      <alignment horizontal="center" vertical="center" wrapText="1"/>
    </xf>
    <xf numFmtId="4" fontId="13" fillId="3" borderId="28" xfId="0" applyNumberFormat="1" applyFont="1" applyFill="1" applyBorder="1" applyAlignment="1">
      <alignment horizontal="center" vertical="center" wrapText="1"/>
    </xf>
    <xf numFmtId="4" fontId="13" fillId="7" borderId="28" xfId="0" applyNumberFormat="1" applyFont="1" applyFill="1" applyBorder="1" applyAlignment="1" applyProtection="1">
      <alignment horizontal="center" vertical="center"/>
      <protection locked="0"/>
    </xf>
    <xf numFmtId="10" fontId="13" fillId="3" borderId="28" xfId="0" applyNumberFormat="1" applyFont="1" applyFill="1" applyBorder="1" applyAlignment="1">
      <alignment horizontal="center" vertical="center"/>
    </xf>
    <xf numFmtId="2" fontId="13" fillId="7" borderId="28" xfId="0" applyNumberFormat="1" applyFont="1" applyFill="1" applyBorder="1" applyAlignment="1">
      <alignment horizontal="center" vertical="center"/>
    </xf>
    <xf numFmtId="3" fontId="13" fillId="7" borderId="29" xfId="0" applyNumberFormat="1" applyFont="1" applyFill="1" applyBorder="1" applyAlignment="1">
      <alignment horizontal="center" vertical="center"/>
    </xf>
    <xf numFmtId="3" fontId="13" fillId="3" borderId="2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16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3" fontId="0" fillId="3" borderId="9" xfId="0" applyNumberFormat="1" applyFill="1" applyBorder="1" applyAlignment="1">
      <alignment vertical="center"/>
    </xf>
    <xf numFmtId="4" fontId="0" fillId="3" borderId="10" xfId="0" applyNumberFormat="1" applyFill="1" applyBorder="1" applyAlignment="1">
      <alignment vertical="center"/>
    </xf>
    <xf numFmtId="4" fontId="9" fillId="3" borderId="0" xfId="0" applyNumberFormat="1" applyFont="1" applyFill="1" applyAlignment="1">
      <alignment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9" fillId="8" borderId="23" xfId="0" applyFont="1" applyFill="1" applyBorder="1" applyAlignment="1">
      <alignment horizontal="center" vertical="center"/>
    </xf>
    <xf numFmtId="3" fontId="0" fillId="7" borderId="6" xfId="0" applyNumberForma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165" fontId="0" fillId="7" borderId="6" xfId="0" applyNumberFormat="1" applyFill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4" fontId="0" fillId="3" borderId="31" xfId="0" applyNumberFormat="1" applyFill="1" applyBorder="1" applyAlignment="1">
      <alignment vertical="center"/>
    </xf>
    <xf numFmtId="0" fontId="2" fillId="6" borderId="5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3" fontId="9" fillId="3" borderId="0" xfId="0" applyNumberFormat="1" applyFont="1" applyFill="1" applyAlignment="1">
      <alignment vertical="center"/>
    </xf>
    <xf numFmtId="0" fontId="9" fillId="2" borderId="32" xfId="0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3" fillId="6" borderId="7" xfId="0" applyFont="1" applyFill="1" applyBorder="1" applyAlignment="1">
      <alignment horizontal="left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9" fontId="0" fillId="3" borderId="0" xfId="3" applyFont="1" applyFill="1" applyAlignment="1">
      <alignment vertical="center"/>
    </xf>
  </cellXfs>
  <cellStyles count="6">
    <cellStyle name="Normal 2" xfId="1" xr:uid="{00000000-0005-0000-0000-000000000000}"/>
    <cellStyle name="Normal 2 2" xfId="4" xr:uid="{7CCE62A3-0CD8-4608-8F9D-E5897175C753}"/>
    <cellStyle name="Normal 3" xfId="2" xr:uid="{D8BFDC00-6B5B-4419-B44C-8F636CD902DA}"/>
    <cellStyle name="Normal 3 2" xfId="5" xr:uid="{6450B7DC-DB50-4B3B-863E-D10AB4F08ACA}"/>
    <cellStyle name="Відсотковий" xfId="3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136171</xdr:colOff>
      <xdr:row>1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7EC10B2-8774-4BB6-BAC4-863A1E9A65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37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7"/>
  <sheetViews>
    <sheetView tabSelected="1" zoomScale="90" zoomScaleNormal="90" workbookViewId="0">
      <selection activeCell="B8" sqref="B8"/>
    </sheetView>
  </sheetViews>
  <sheetFormatPr defaultColWidth="10.77734375" defaultRowHeight="14.4" x14ac:dyDescent="0.3"/>
  <cols>
    <col min="1" max="1" width="42" style="1" customWidth="1"/>
    <col min="2" max="2" width="39" style="2" customWidth="1"/>
    <col min="3" max="3" width="44.5546875" style="2" customWidth="1"/>
    <col min="4" max="4" width="21.88671875" style="2" customWidth="1"/>
    <col min="5" max="5" width="22" style="2" customWidth="1"/>
    <col min="6" max="6" width="25" style="2" bestFit="1" customWidth="1"/>
    <col min="7" max="8" width="25.21875" style="2" bestFit="1" customWidth="1"/>
    <col min="9" max="9" width="27.77734375" style="2" customWidth="1"/>
    <col min="10" max="10" width="19.5546875" style="2" bestFit="1" customWidth="1"/>
    <col min="11" max="45" width="8.77734375" style="2" customWidth="1"/>
    <col min="46" max="16384" width="10.77734375" style="1"/>
  </cols>
  <sheetData>
    <row r="1" spans="1:5" ht="22.5" customHeight="1" x14ac:dyDescent="0.3"/>
    <row r="2" spans="1:5" s="2" customFormat="1" ht="15" thickBot="1" x14ac:dyDescent="0.35"/>
    <row r="3" spans="1:5" s="2" customFormat="1" ht="16.2" thickBot="1" x14ac:dyDescent="0.35">
      <c r="A3" s="89" t="s">
        <v>0</v>
      </c>
      <c r="B3" s="90"/>
      <c r="C3" s="51" t="s">
        <v>1</v>
      </c>
      <c r="E3" s="33" t="s">
        <v>2</v>
      </c>
    </row>
    <row r="4" spans="1:5" ht="15" thickBot="1" x14ac:dyDescent="0.35">
      <c r="A4" s="80" t="s">
        <v>63</v>
      </c>
      <c r="B4" s="61" t="s">
        <v>3</v>
      </c>
      <c r="C4" s="52" t="s">
        <v>4</v>
      </c>
      <c r="E4" s="34" t="s">
        <v>5</v>
      </c>
    </row>
    <row r="5" spans="1:5" ht="16.5" customHeight="1" x14ac:dyDescent="0.3">
      <c r="A5" s="79" t="s">
        <v>64</v>
      </c>
      <c r="B5" s="70">
        <f>'Commodity, Freight + Ex rates'!B11</f>
        <v>960</v>
      </c>
      <c r="C5" s="53" t="s">
        <v>6</v>
      </c>
    </row>
    <row r="6" spans="1:5" ht="16.5" customHeight="1" x14ac:dyDescent="0.3">
      <c r="A6" s="67" t="s">
        <v>7</v>
      </c>
      <c r="B6" s="71" t="s">
        <v>61</v>
      </c>
      <c r="C6" s="54" t="s">
        <v>4</v>
      </c>
    </row>
    <row r="7" spans="1:5" x14ac:dyDescent="0.3">
      <c r="A7" s="3" t="s">
        <v>65</v>
      </c>
      <c r="B7" s="36">
        <f>AVERAGE('Commodity, Freight + Ex rates'!E3:E7)</f>
        <v>2638.6000000000004</v>
      </c>
      <c r="C7" s="55" t="s">
        <v>6</v>
      </c>
    </row>
    <row r="8" spans="1:5" x14ac:dyDescent="0.3">
      <c r="A8" s="3" t="s">
        <v>8</v>
      </c>
      <c r="B8" s="74"/>
      <c r="C8" s="55" t="s">
        <v>9</v>
      </c>
    </row>
    <row r="9" spans="1:5" ht="28.8" x14ac:dyDescent="0.3">
      <c r="A9" s="3" t="s">
        <v>10</v>
      </c>
      <c r="B9" s="73"/>
      <c r="C9" s="55" t="s">
        <v>11</v>
      </c>
    </row>
    <row r="10" spans="1:5" x14ac:dyDescent="0.3">
      <c r="A10" s="3" t="s">
        <v>12</v>
      </c>
      <c r="B10" s="12" t="e">
        <f>B7*B9/B8</f>
        <v>#DIV/0!</v>
      </c>
      <c r="C10" s="56" t="s">
        <v>13</v>
      </c>
    </row>
    <row r="11" spans="1:5" ht="15" customHeight="1" x14ac:dyDescent="0.3">
      <c r="A11" s="3" t="s">
        <v>14</v>
      </c>
      <c r="B11" s="84"/>
      <c r="C11" s="57" t="s">
        <v>15</v>
      </c>
    </row>
    <row r="12" spans="1:5" x14ac:dyDescent="0.3">
      <c r="A12" s="3" t="s">
        <v>16</v>
      </c>
      <c r="B12" s="72">
        <f>'Commodity, Freight + Ex rates'!H3</f>
        <v>41.730800000000002</v>
      </c>
      <c r="C12" s="58" t="s">
        <v>13</v>
      </c>
    </row>
    <row r="13" spans="1:5" ht="15" thickBot="1" x14ac:dyDescent="0.35">
      <c r="A13" s="4" t="s">
        <v>17</v>
      </c>
      <c r="B13" s="14" t="e">
        <f>((B5+B10)+B11)*B12</f>
        <v>#DIV/0!</v>
      </c>
      <c r="C13" s="59" t="s">
        <v>13</v>
      </c>
    </row>
    <row r="14" spans="1:5" ht="15" thickBot="1" x14ac:dyDescent="0.35">
      <c r="A14" s="4" t="s">
        <v>74</v>
      </c>
      <c r="B14" s="29"/>
      <c r="C14" s="60" t="s">
        <v>15</v>
      </c>
    </row>
    <row r="15" spans="1:5" s="2" customFormat="1" ht="15" thickBot="1" x14ac:dyDescent="0.35"/>
    <row r="16" spans="1:5" s="2" customFormat="1" ht="16.2" thickBot="1" x14ac:dyDescent="0.35">
      <c r="A16" s="89" t="s">
        <v>18</v>
      </c>
      <c r="B16" s="90"/>
    </row>
    <row r="17" spans="1:7" x14ac:dyDescent="0.3">
      <c r="A17" s="67" t="s">
        <v>19</v>
      </c>
      <c r="B17" s="13"/>
    </row>
    <row r="18" spans="1:7" x14ac:dyDescent="0.3">
      <c r="A18" s="67" t="s">
        <v>20</v>
      </c>
      <c r="B18" s="19"/>
    </row>
    <row r="19" spans="1:7" x14ac:dyDescent="0.3">
      <c r="A19" s="67" t="s">
        <v>21</v>
      </c>
      <c r="B19" s="13"/>
    </row>
    <row r="20" spans="1:7" x14ac:dyDescent="0.3">
      <c r="A20" s="67" t="s">
        <v>22</v>
      </c>
      <c r="B20" s="13"/>
    </row>
    <row r="21" spans="1:7" x14ac:dyDescent="0.3">
      <c r="A21" s="67" t="s">
        <v>23</v>
      </c>
      <c r="B21" s="16"/>
    </row>
    <row r="22" spans="1:7" x14ac:dyDescent="0.3">
      <c r="A22" s="67" t="s">
        <v>24</v>
      </c>
      <c r="B22" s="16"/>
    </row>
    <row r="23" spans="1:7" x14ac:dyDescent="0.3">
      <c r="A23" s="68" t="s">
        <v>25</v>
      </c>
      <c r="B23" s="19"/>
    </row>
    <row r="24" spans="1:7" s="2" customFormat="1" ht="15" thickBot="1" x14ac:dyDescent="0.35">
      <c r="A24" s="85" t="s">
        <v>26</v>
      </c>
      <c r="B24" s="17"/>
    </row>
    <row r="25" spans="1:7" s="2" customFormat="1" x14ac:dyDescent="0.3"/>
    <row r="26" spans="1:7" s="2" customFormat="1" ht="15" thickBot="1" x14ac:dyDescent="0.35"/>
    <row r="27" spans="1:7" s="2" customFormat="1" ht="16.2" thickBot="1" x14ac:dyDescent="0.35">
      <c r="A27" s="86" t="s">
        <v>27</v>
      </c>
      <c r="B27" s="87"/>
      <c r="C27" s="87"/>
      <c r="D27" s="87"/>
      <c r="E27" s="87"/>
      <c r="F27" s="87"/>
      <c r="G27" s="87"/>
    </row>
    <row r="28" spans="1:7" s="2" customFormat="1" ht="15" thickBot="1" x14ac:dyDescent="0.35">
      <c r="A28" s="37" t="s">
        <v>28</v>
      </c>
      <c r="B28" s="38" t="s">
        <v>29</v>
      </c>
      <c r="C28" s="69" t="s">
        <v>30</v>
      </c>
      <c r="D28" s="38" t="s">
        <v>62</v>
      </c>
      <c r="E28" s="38" t="s">
        <v>31</v>
      </c>
      <c r="F28" s="83" t="s">
        <v>32</v>
      </c>
      <c r="G28" s="39" t="s">
        <v>33</v>
      </c>
    </row>
    <row r="29" spans="1:7" s="2" customFormat="1" x14ac:dyDescent="0.3">
      <c r="A29" s="75">
        <v>28.45</v>
      </c>
      <c r="B29" s="40" t="s">
        <v>34</v>
      </c>
      <c r="C29" s="20"/>
      <c r="D29" s="20"/>
      <c r="E29" s="23"/>
      <c r="F29" s="36" t="e">
        <f t="shared" ref="F29:F40" si="0">($B$13*(1+$B$23)*C29/1000)+$B$24+E29+D29</f>
        <v>#DIV/0!</v>
      </c>
      <c r="G29" s="24" t="e">
        <f t="shared" ref="G29:G40" si="1">F29+$B$45</f>
        <v>#DIV/0!</v>
      </c>
    </row>
    <row r="30" spans="1:7" s="2" customFormat="1" x14ac:dyDescent="0.3">
      <c r="A30" s="76">
        <v>28.45</v>
      </c>
      <c r="B30" s="41" t="s">
        <v>35</v>
      </c>
      <c r="C30" s="21"/>
      <c r="D30" s="21"/>
      <c r="E30" s="25">
        <f>$B$19*$B$18*$B$12*C30</f>
        <v>0</v>
      </c>
      <c r="F30" s="36" t="e">
        <f t="shared" si="0"/>
        <v>#DIV/0!</v>
      </c>
      <c r="G30" s="26" t="e">
        <f t="shared" si="1"/>
        <v>#DIV/0!</v>
      </c>
    </row>
    <row r="31" spans="1:7" s="2" customFormat="1" ht="15" thickBot="1" x14ac:dyDescent="0.35">
      <c r="A31" s="77">
        <v>28.45</v>
      </c>
      <c r="B31" s="42" t="s">
        <v>36</v>
      </c>
      <c r="C31" s="22"/>
      <c r="D31" s="22"/>
      <c r="E31" s="27">
        <f>$B$22*$B$21*$B$12*C31</f>
        <v>0</v>
      </c>
      <c r="F31" s="36" t="e">
        <f t="shared" si="0"/>
        <v>#DIV/0!</v>
      </c>
      <c r="G31" s="28" t="e">
        <f t="shared" si="1"/>
        <v>#DIV/0!</v>
      </c>
    </row>
    <row r="32" spans="1:7" s="2" customFormat="1" ht="15" thickBot="1" x14ac:dyDescent="0.35">
      <c r="A32" s="75">
        <v>29.8</v>
      </c>
      <c r="B32" s="40" t="s">
        <v>34</v>
      </c>
      <c r="C32" s="20"/>
      <c r="D32" s="20"/>
      <c r="E32" s="23"/>
      <c r="F32" s="35" t="e">
        <f t="shared" si="0"/>
        <v>#DIV/0!</v>
      </c>
      <c r="G32" s="24" t="e">
        <f t="shared" si="1"/>
        <v>#DIV/0!</v>
      </c>
    </row>
    <row r="33" spans="1:7" s="2" customFormat="1" ht="15" thickBot="1" x14ac:dyDescent="0.35">
      <c r="A33" s="76">
        <v>29.8</v>
      </c>
      <c r="B33" s="41" t="s">
        <v>35</v>
      </c>
      <c r="C33" s="21"/>
      <c r="D33" s="21"/>
      <c r="E33" s="25">
        <f>$B$19*$B$18*$B$12*C33</f>
        <v>0</v>
      </c>
      <c r="F33" s="35" t="e">
        <f t="shared" si="0"/>
        <v>#DIV/0!</v>
      </c>
      <c r="G33" s="26" t="e">
        <f t="shared" si="1"/>
        <v>#DIV/0!</v>
      </c>
    </row>
    <row r="34" spans="1:7" s="2" customFormat="1" ht="15" thickBot="1" x14ac:dyDescent="0.35">
      <c r="A34" s="77">
        <v>29.8</v>
      </c>
      <c r="B34" s="42" t="s">
        <v>36</v>
      </c>
      <c r="C34" s="22"/>
      <c r="D34" s="22"/>
      <c r="E34" s="27">
        <f>$B$22*$B$21*$B$12*C34</f>
        <v>0</v>
      </c>
      <c r="F34" s="35" t="e">
        <f t="shared" si="0"/>
        <v>#DIV/0!</v>
      </c>
      <c r="G34" s="28" t="e">
        <f t="shared" si="1"/>
        <v>#DIV/0!</v>
      </c>
    </row>
    <row r="35" spans="1:7" s="2" customFormat="1" ht="15" thickBot="1" x14ac:dyDescent="0.35">
      <c r="A35" s="75">
        <v>42.55</v>
      </c>
      <c r="B35" s="40" t="s">
        <v>34</v>
      </c>
      <c r="C35" s="20"/>
      <c r="D35" s="20"/>
      <c r="E35" s="23"/>
      <c r="F35" s="35" t="e">
        <f t="shared" si="0"/>
        <v>#DIV/0!</v>
      </c>
      <c r="G35" s="24" t="e">
        <f t="shared" si="1"/>
        <v>#DIV/0!</v>
      </c>
    </row>
    <row r="36" spans="1:7" s="2" customFormat="1" ht="15" thickBot="1" x14ac:dyDescent="0.35">
      <c r="A36" s="76">
        <v>42.55</v>
      </c>
      <c r="B36" s="41" t="s">
        <v>35</v>
      </c>
      <c r="C36" s="21"/>
      <c r="D36" s="21"/>
      <c r="E36" s="25">
        <f>$B$19*$B$18*$B$12*C36</f>
        <v>0</v>
      </c>
      <c r="F36" s="35" t="e">
        <f t="shared" si="0"/>
        <v>#DIV/0!</v>
      </c>
      <c r="G36" s="24" t="e">
        <f t="shared" si="1"/>
        <v>#DIV/0!</v>
      </c>
    </row>
    <row r="37" spans="1:7" s="2" customFormat="1" ht="15" thickBot="1" x14ac:dyDescent="0.35">
      <c r="A37" s="77">
        <v>42.55</v>
      </c>
      <c r="B37" s="42" t="s">
        <v>36</v>
      </c>
      <c r="C37" s="22"/>
      <c r="D37" s="22"/>
      <c r="E37" s="27">
        <f>$B$22*$B$21*$B$12*C37</f>
        <v>0</v>
      </c>
      <c r="F37" s="35" t="e">
        <f t="shared" si="0"/>
        <v>#DIV/0!</v>
      </c>
      <c r="G37" s="24" t="e">
        <f t="shared" si="1"/>
        <v>#DIV/0!</v>
      </c>
    </row>
    <row r="38" spans="1:7" s="2" customFormat="1" ht="15" thickBot="1" x14ac:dyDescent="0.35">
      <c r="A38" s="75">
        <v>43.7</v>
      </c>
      <c r="B38" s="40" t="s">
        <v>34</v>
      </c>
      <c r="C38" s="20"/>
      <c r="D38" s="20"/>
      <c r="E38" s="23"/>
      <c r="F38" s="35" t="e">
        <f t="shared" si="0"/>
        <v>#DIV/0!</v>
      </c>
      <c r="G38" s="24" t="e">
        <f t="shared" si="1"/>
        <v>#DIV/0!</v>
      </c>
    </row>
    <row r="39" spans="1:7" s="2" customFormat="1" ht="15" thickBot="1" x14ac:dyDescent="0.35">
      <c r="A39" s="76">
        <v>43.7</v>
      </c>
      <c r="B39" s="41" t="s">
        <v>35</v>
      </c>
      <c r="C39" s="21"/>
      <c r="D39" s="21"/>
      <c r="E39" s="25">
        <f>$B$19*$B$18*$B$12*C39</f>
        <v>0</v>
      </c>
      <c r="F39" s="35" t="e">
        <f t="shared" si="0"/>
        <v>#DIV/0!</v>
      </c>
      <c r="G39" s="24" t="e">
        <f t="shared" si="1"/>
        <v>#DIV/0!</v>
      </c>
    </row>
    <row r="40" spans="1:7" s="2" customFormat="1" ht="15" thickBot="1" x14ac:dyDescent="0.35">
      <c r="A40" s="77">
        <v>43.7</v>
      </c>
      <c r="B40" s="42" t="s">
        <v>36</v>
      </c>
      <c r="C40" s="22"/>
      <c r="D40" s="22"/>
      <c r="E40" s="27">
        <f>$B$22*$B$21*$B$12*C40</f>
        <v>0</v>
      </c>
      <c r="F40" s="35" t="e">
        <f t="shared" si="0"/>
        <v>#DIV/0!</v>
      </c>
      <c r="G40" s="24" t="e">
        <f t="shared" si="1"/>
        <v>#DIV/0!</v>
      </c>
    </row>
    <row r="41" spans="1:7" s="2" customFormat="1" x14ac:dyDescent="0.3"/>
    <row r="42" spans="1:7" s="2" customFormat="1" x14ac:dyDescent="0.3"/>
    <row r="43" spans="1:7" s="2" customFormat="1" ht="15" thickBot="1" x14ac:dyDescent="0.35"/>
    <row r="44" spans="1:7" s="2" customFormat="1" ht="16.2" thickBot="1" x14ac:dyDescent="0.35">
      <c r="A44" s="86" t="s">
        <v>37</v>
      </c>
      <c r="B44" s="88"/>
    </row>
    <row r="45" spans="1:7" s="2" customFormat="1" x14ac:dyDescent="0.3">
      <c r="A45" s="18" t="s">
        <v>56</v>
      </c>
      <c r="B45" s="15"/>
    </row>
    <row r="46" spans="1:7" s="2" customFormat="1" x14ac:dyDescent="0.3"/>
    <row r="47" spans="1:7" s="2" customFormat="1" ht="15" thickBot="1" x14ac:dyDescent="0.35"/>
    <row r="48" spans="1:7" s="2" customFormat="1" ht="16.2" thickBot="1" x14ac:dyDescent="0.35">
      <c r="A48" s="86" t="s">
        <v>38</v>
      </c>
      <c r="B48" s="87"/>
      <c r="C48" s="88"/>
    </row>
    <row r="49" spans="1:8" s="2" customFormat="1" ht="15" thickBot="1" x14ac:dyDescent="0.35">
      <c r="A49" s="48" t="s">
        <v>39</v>
      </c>
      <c r="B49" s="49" t="s">
        <v>40</v>
      </c>
      <c r="C49" s="50" t="s">
        <v>41</v>
      </c>
      <c r="D49" s="50" t="s">
        <v>42</v>
      </c>
      <c r="E49" s="50" t="s">
        <v>43</v>
      </c>
      <c r="F49" s="50" t="s">
        <v>44</v>
      </c>
      <c r="G49" s="50" t="s">
        <v>45</v>
      </c>
      <c r="H49" s="50" t="s">
        <v>46</v>
      </c>
    </row>
    <row r="50" spans="1:8" s="2" customFormat="1" hidden="1" x14ac:dyDescent="0.3">
      <c r="A50" s="44" t="s">
        <v>49</v>
      </c>
      <c r="B50" s="45" t="s">
        <v>47</v>
      </c>
      <c r="C50" s="30"/>
    </row>
    <row r="51" spans="1:8" s="2" customFormat="1" hidden="1" x14ac:dyDescent="0.3">
      <c r="A51" s="46" t="s">
        <v>49</v>
      </c>
      <c r="B51" s="43" t="s">
        <v>50</v>
      </c>
      <c r="C51" s="31"/>
    </row>
    <row r="52" spans="1:8" s="2" customFormat="1" hidden="1" x14ac:dyDescent="0.3">
      <c r="A52" s="46" t="s">
        <v>49</v>
      </c>
      <c r="B52" s="43" t="s">
        <v>51</v>
      </c>
      <c r="C52" s="31"/>
    </row>
    <row r="53" spans="1:8" s="2" customFormat="1" hidden="1" x14ac:dyDescent="0.3">
      <c r="A53" s="46" t="s">
        <v>49</v>
      </c>
      <c r="B53" s="43" t="s">
        <v>52</v>
      </c>
      <c r="C53" s="31"/>
    </row>
    <row r="54" spans="1:8" s="2" customFormat="1" hidden="1" x14ac:dyDescent="0.3">
      <c r="A54" s="46" t="s">
        <v>49</v>
      </c>
      <c r="B54" s="43" t="s">
        <v>53</v>
      </c>
      <c r="C54" s="31"/>
    </row>
    <row r="55" spans="1:8" s="2" customFormat="1" hidden="1" x14ac:dyDescent="0.3">
      <c r="A55" s="46" t="s">
        <v>49</v>
      </c>
      <c r="B55" s="43" t="s">
        <v>48</v>
      </c>
      <c r="C55" s="31"/>
    </row>
    <row r="56" spans="1:8" s="2" customFormat="1" hidden="1" x14ac:dyDescent="0.3">
      <c r="A56" s="46" t="s">
        <v>49</v>
      </c>
      <c r="B56" s="43" t="s">
        <v>54</v>
      </c>
      <c r="C56" s="31"/>
    </row>
    <row r="57" spans="1:8" s="2" customFormat="1" hidden="1" x14ac:dyDescent="0.3">
      <c r="A57" s="62" t="s">
        <v>49</v>
      </c>
      <c r="B57" s="63" t="s">
        <v>55</v>
      </c>
      <c r="C57" s="64"/>
    </row>
    <row r="58" spans="1:8" s="2" customFormat="1" x14ac:dyDescent="0.3">
      <c r="A58" s="44" t="s">
        <v>56</v>
      </c>
      <c r="B58" s="43" t="s">
        <v>66</v>
      </c>
      <c r="C58" s="30">
        <v>13336.894534217339</v>
      </c>
      <c r="D58" s="78">
        <f>C58*1000</f>
        <v>13336894.534217339</v>
      </c>
      <c r="E58" s="43">
        <v>28.45</v>
      </c>
      <c r="F58" s="43">
        <f>E58/1000</f>
        <v>2.845E-2</v>
      </c>
      <c r="G58" s="65">
        <f>F58*D58/1000</f>
        <v>379.43464949848328</v>
      </c>
      <c r="H58" s="65">
        <f>G58*1.02</f>
        <v>387.02334248845295</v>
      </c>
    </row>
    <row r="59" spans="1:8" s="2" customFormat="1" x14ac:dyDescent="0.3">
      <c r="A59" s="46" t="s">
        <v>56</v>
      </c>
      <c r="B59" s="43" t="s">
        <v>67</v>
      </c>
      <c r="C59" s="31">
        <v>2663.4052570895906</v>
      </c>
      <c r="D59" s="78">
        <f t="shared" ref="D59:D61" si="2">C59*1000</f>
        <v>2663405.2570895907</v>
      </c>
      <c r="E59" s="43">
        <v>29.8</v>
      </c>
      <c r="F59" s="43">
        <f t="shared" ref="F59:F61" si="3">E59/1000</f>
        <v>2.98E-2</v>
      </c>
      <c r="G59" s="65">
        <f t="shared" ref="G59:G61" si="4">F59*D59/1000</f>
        <v>79.3694766612698</v>
      </c>
      <c r="H59" s="65">
        <f t="shared" ref="H59:H61" si="5">G59*1.02</f>
        <v>80.956866194495191</v>
      </c>
    </row>
    <row r="60" spans="1:8" s="2" customFormat="1" x14ac:dyDescent="0.3">
      <c r="A60" s="46" t="s">
        <v>56</v>
      </c>
      <c r="B60" s="43" t="s">
        <v>68</v>
      </c>
      <c r="C60" s="31">
        <v>9960.2754094019092</v>
      </c>
      <c r="D60" s="78">
        <f t="shared" si="2"/>
        <v>9960275.4094019085</v>
      </c>
      <c r="E60" s="43">
        <v>29.8</v>
      </c>
      <c r="F60" s="43">
        <f t="shared" si="3"/>
        <v>2.98E-2</v>
      </c>
      <c r="G60" s="65">
        <f t="shared" si="4"/>
        <v>296.8162072001769</v>
      </c>
      <c r="H60" s="65">
        <f t="shared" si="5"/>
        <v>302.75253134418045</v>
      </c>
    </row>
    <row r="61" spans="1:8" s="2" customFormat="1" x14ac:dyDescent="0.3">
      <c r="A61" s="46" t="s">
        <v>56</v>
      </c>
      <c r="B61" s="43" t="s">
        <v>69</v>
      </c>
      <c r="C61" s="31">
        <v>1042.6666666357908</v>
      </c>
      <c r="D61" s="78">
        <f t="shared" si="2"/>
        <v>1042666.6666357907</v>
      </c>
      <c r="E61" s="43">
        <v>29.8</v>
      </c>
      <c r="F61" s="43">
        <f t="shared" si="3"/>
        <v>2.98E-2</v>
      </c>
      <c r="G61" s="65">
        <f t="shared" si="4"/>
        <v>31.071466665746563</v>
      </c>
      <c r="H61" s="65">
        <f t="shared" si="5"/>
        <v>31.692895999061495</v>
      </c>
    </row>
    <row r="62" spans="1:8" s="2" customFormat="1" x14ac:dyDescent="0.3">
      <c r="A62" s="46" t="s">
        <v>56</v>
      </c>
      <c r="B62" s="43" t="s">
        <v>70</v>
      </c>
      <c r="C62" s="31">
        <v>12897.623029189544</v>
      </c>
      <c r="D62" s="78">
        <f>C62*1000</f>
        <v>12897623.029189544</v>
      </c>
      <c r="E62" s="43">
        <v>42.55</v>
      </c>
      <c r="F62" s="43">
        <f>E62/1000</f>
        <v>4.2549999999999998E-2</v>
      </c>
      <c r="G62" s="65">
        <f>F62*D62/1000</f>
        <v>548.79385989201512</v>
      </c>
      <c r="H62" s="65">
        <f>G62*1.02</f>
        <v>559.76973708985543</v>
      </c>
    </row>
    <row r="63" spans="1:8" s="2" customFormat="1" x14ac:dyDescent="0.3">
      <c r="A63" s="46" t="s">
        <v>56</v>
      </c>
      <c r="B63" s="43" t="s">
        <v>71</v>
      </c>
      <c r="C63" s="31">
        <v>19248.861960763785</v>
      </c>
      <c r="D63" s="78">
        <f t="shared" ref="D63" si="6">C63*1000</f>
        <v>19248861.960763786</v>
      </c>
      <c r="E63" s="43">
        <v>42.55</v>
      </c>
      <c r="F63" s="43">
        <f t="shared" ref="F63" si="7">E63/1000</f>
        <v>4.2549999999999998E-2</v>
      </c>
      <c r="G63" s="65">
        <f t="shared" ref="G63" si="8">F63*D63/1000</f>
        <v>819.03907643049911</v>
      </c>
      <c r="H63" s="65">
        <f t="shared" ref="H63" si="9">G63*1.02</f>
        <v>835.41985795910909</v>
      </c>
    </row>
    <row r="64" spans="1:8" s="2" customFormat="1" x14ac:dyDescent="0.3">
      <c r="A64" s="46" t="s">
        <v>56</v>
      </c>
      <c r="B64" s="43" t="s">
        <v>72</v>
      </c>
      <c r="C64" s="31">
        <v>1789.6377695442129</v>
      </c>
      <c r="D64" s="78">
        <f t="shared" ref="D64:D65" si="10">C64*1000</f>
        <v>1789637.7695442128</v>
      </c>
      <c r="E64" s="43">
        <v>43.7</v>
      </c>
      <c r="F64" s="43">
        <f t="shared" ref="F64:F65" si="11">E64/1000</f>
        <v>4.3700000000000003E-2</v>
      </c>
      <c r="G64" s="65">
        <f t="shared" ref="G64:G65" si="12">F64*D64/1000</f>
        <v>78.207170529082106</v>
      </c>
      <c r="H64" s="65">
        <f t="shared" ref="H64:H65" si="13">G64*1.02</f>
        <v>79.771313939663756</v>
      </c>
    </row>
    <row r="65" spans="1:8" s="2" customFormat="1" ht="15" thickBot="1" x14ac:dyDescent="0.35">
      <c r="A65" s="47" t="s">
        <v>56</v>
      </c>
      <c r="B65" s="81" t="s">
        <v>73</v>
      </c>
      <c r="C65" s="32">
        <v>1061.9753087633703</v>
      </c>
      <c r="D65" s="78">
        <f t="shared" si="10"/>
        <v>1061975.3087633704</v>
      </c>
      <c r="E65" s="43">
        <v>43.7</v>
      </c>
      <c r="F65" s="43">
        <f t="shared" si="11"/>
        <v>4.3700000000000003E-2</v>
      </c>
      <c r="G65" s="65">
        <f t="shared" si="12"/>
        <v>46.40832099295929</v>
      </c>
      <c r="H65" s="65">
        <f t="shared" si="13"/>
        <v>47.336487412818478</v>
      </c>
    </row>
    <row r="66" spans="1:8" s="2" customFormat="1" x14ac:dyDescent="0.3">
      <c r="C66" s="82">
        <f>SUM(C58:C65)</f>
        <v>62001.339935605538</v>
      </c>
      <c r="H66" s="66">
        <f>SUM(H50:H65)</f>
        <v>2324.723032427637</v>
      </c>
    </row>
    <row r="67" spans="1:8" s="2" customFormat="1" x14ac:dyDescent="0.3"/>
    <row r="68" spans="1:8" s="2" customFormat="1" x14ac:dyDescent="0.3"/>
    <row r="69" spans="1:8" s="2" customFormat="1" x14ac:dyDescent="0.3"/>
    <row r="70" spans="1:8" s="2" customFormat="1" x14ac:dyDescent="0.3">
      <c r="C70" s="91"/>
    </row>
    <row r="71" spans="1:8" s="2" customFormat="1" x14ac:dyDescent="0.3"/>
    <row r="72" spans="1:8" s="2" customFormat="1" x14ac:dyDescent="0.3"/>
    <row r="73" spans="1:8" s="2" customFormat="1" x14ac:dyDescent="0.3"/>
    <row r="74" spans="1:8" s="2" customFormat="1" x14ac:dyDescent="0.3"/>
    <row r="75" spans="1:8" s="2" customFormat="1" x14ac:dyDescent="0.3"/>
    <row r="76" spans="1:8" s="2" customFormat="1" x14ac:dyDescent="0.3"/>
    <row r="77" spans="1:8" s="2" customFormat="1" x14ac:dyDescent="0.3"/>
    <row r="78" spans="1:8" s="2" customFormat="1" x14ac:dyDescent="0.3"/>
    <row r="79" spans="1:8" s="2" customFormat="1" x14ac:dyDescent="0.3"/>
    <row r="80" spans="1:8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</sheetData>
  <mergeCells count="5">
    <mergeCell ref="A48:C48"/>
    <mergeCell ref="A3:B3"/>
    <mergeCell ref="A16:B16"/>
    <mergeCell ref="A44:B44"/>
    <mergeCell ref="A27:G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E361F-82E6-4F46-BD3E-44217D929A87}">
  <dimension ref="A1:H11"/>
  <sheetViews>
    <sheetView workbookViewId="0">
      <selection activeCell="H3" sqref="H3"/>
    </sheetView>
  </sheetViews>
  <sheetFormatPr defaultRowHeight="14.4" x14ac:dyDescent="0.3"/>
  <cols>
    <col min="1" max="1" width="15.77734375" customWidth="1"/>
    <col min="2" max="2" width="41.21875" customWidth="1"/>
    <col min="3" max="3" width="13.5546875" customWidth="1"/>
    <col min="4" max="4" width="13.77734375" customWidth="1"/>
    <col min="5" max="5" width="28" customWidth="1"/>
    <col min="7" max="7" width="11.5546875" customWidth="1"/>
    <col min="8" max="8" width="20.21875" customWidth="1"/>
  </cols>
  <sheetData>
    <row r="1" spans="1:8" ht="15" thickBot="1" x14ac:dyDescent="0.35"/>
    <row r="2" spans="1:8" x14ac:dyDescent="0.3">
      <c r="A2" s="5" t="s">
        <v>57</v>
      </c>
      <c r="B2" s="6" t="s">
        <v>58</v>
      </c>
      <c r="D2" s="5" t="s">
        <v>57</v>
      </c>
      <c r="E2" s="6" t="s">
        <v>59</v>
      </c>
      <c r="G2" s="5" t="s">
        <v>57</v>
      </c>
      <c r="H2" s="6" t="s">
        <v>60</v>
      </c>
    </row>
    <row r="3" spans="1:8" x14ac:dyDescent="0.3">
      <c r="A3" s="10">
        <v>45658</v>
      </c>
      <c r="B3" s="9">
        <v>1000</v>
      </c>
      <c r="D3" s="7">
        <v>45905</v>
      </c>
      <c r="E3" s="9">
        <v>2948.8</v>
      </c>
      <c r="G3" s="7">
        <v>45950</v>
      </c>
      <c r="H3" s="8">
        <v>41.730800000000002</v>
      </c>
    </row>
    <row r="4" spans="1:8" x14ac:dyDescent="0.3">
      <c r="A4" s="10">
        <v>45689</v>
      </c>
      <c r="B4" s="9">
        <v>990</v>
      </c>
      <c r="D4" s="7">
        <v>45912</v>
      </c>
      <c r="E4" s="9">
        <v>2832.6</v>
      </c>
    </row>
    <row r="5" spans="1:8" x14ac:dyDescent="0.3">
      <c r="A5" s="10">
        <v>45717</v>
      </c>
      <c r="B5" s="9">
        <v>1000</v>
      </c>
      <c r="D5" s="7">
        <v>45919</v>
      </c>
      <c r="E5" s="9">
        <v>2420.8000000000002</v>
      </c>
    </row>
    <row r="6" spans="1:8" x14ac:dyDescent="0.3">
      <c r="A6" s="10">
        <v>45748</v>
      </c>
      <c r="B6" s="9">
        <v>1010</v>
      </c>
      <c r="D6" s="7">
        <v>45926</v>
      </c>
      <c r="E6" s="9">
        <v>2352.1999999999998</v>
      </c>
    </row>
    <row r="7" spans="1:8" x14ac:dyDescent="0.3">
      <c r="A7" s="10">
        <v>45778</v>
      </c>
      <c r="B7" s="9">
        <v>1000</v>
      </c>
      <c r="D7" s="7"/>
      <c r="E7" s="9"/>
    </row>
    <row r="8" spans="1:8" x14ac:dyDescent="0.3">
      <c r="A8" s="10">
        <v>45809</v>
      </c>
      <c r="B8" s="9">
        <v>940</v>
      </c>
      <c r="D8" s="11"/>
    </row>
    <row r="9" spans="1:8" x14ac:dyDescent="0.3">
      <c r="A9" s="10">
        <v>45839</v>
      </c>
      <c r="B9" s="9">
        <v>950</v>
      </c>
    </row>
    <row r="10" spans="1:8" x14ac:dyDescent="0.3">
      <c r="A10" s="10">
        <v>45870</v>
      </c>
      <c r="B10" s="9">
        <v>960</v>
      </c>
    </row>
    <row r="11" spans="1:8" x14ac:dyDescent="0.3">
      <c r="A11" s="10">
        <v>45901</v>
      </c>
      <c r="B11" s="9">
        <v>960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d56d09-3fa4-4128-b225-a472e5f67d5f" xsi:nil="true"/>
    <lcf76f155ced4ddcb4097134ff3c332f xmlns="a749e069-0f1f-48fe-8dde-ade0dc5a24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3504EEF00F9B4B8D2050473112DA03" ma:contentTypeVersion="4" ma:contentTypeDescription="Create a new document." ma:contentTypeScope="" ma:versionID="f7c70838aa2a9eaef8d94ac1a497b862">
  <xsd:schema xmlns:xsd="http://www.w3.org/2001/XMLSchema" xmlns:xs="http://www.w3.org/2001/XMLSchema" xmlns:p="http://schemas.microsoft.com/office/2006/metadata/properties" xmlns:ns2="afc81097-6ee5-48b0-beb0-9f7ac50314a5" xmlns:ns3="9f1c4c67-a28e-4198-81b4-b390d50f9fbf" xmlns:ns4="a749e069-0f1f-48fe-8dde-ade0dc5a2481" xmlns:ns5="fbd56d09-3fa4-4128-b225-a472e5f67d5f" targetNamespace="http://schemas.microsoft.com/office/2006/metadata/properties" ma:root="true" ma:fieldsID="f7d00f240986a97b08ff2b3fae0983ae" ns2:_="" ns3:_="" ns4:_="" ns5:_="">
    <xsd:import namespace="afc81097-6ee5-48b0-beb0-9f7ac50314a5"/>
    <xsd:import namespace="9f1c4c67-a28e-4198-81b4-b390d50f9fbf"/>
    <xsd:import namespace="a749e069-0f1f-48fe-8dde-ade0dc5a2481"/>
    <xsd:import namespace="fbd56d09-3fa4-4128-b225-a472e5f67d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4:lcf76f155ced4ddcb4097134ff3c332f" minOccurs="0"/>
                <xsd:element ref="ns5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c81097-6ee5-48b0-beb0-9f7ac50314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1c4c67-a28e-4198-81b4-b390d50f9fb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9e069-0f1f-48fe-8dde-ade0dc5a248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e2deea9-f698-482e-8f77-105b59b605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56d09-3fa4-4128-b225-a472e5f67d5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b26c0e2a-6db4-4f94-bd1b-fd805f846fa8}" ma:internalName="TaxCatchAll" ma:showField="CatchAllData" ma:web="fbd56d09-3fa4-4128-b225-a472e5f67d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4705DF-1274-43B3-97FF-CF5F881391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7873A0-9030-4D3B-BB0D-7B459AFDAC8E}">
  <ds:schemaRefs>
    <ds:schemaRef ds:uri="http://schemas.microsoft.com/office/2006/metadata/properties"/>
    <ds:schemaRef ds:uri="http://schemas.microsoft.com/office/infopath/2007/PartnerControls"/>
    <ds:schemaRef ds:uri="9f1c4c67-a28e-4198-81b4-b390d50f9fbf"/>
    <ds:schemaRef ds:uri="afc81097-6ee5-48b0-beb0-9f7ac50314a5"/>
    <ds:schemaRef ds:uri="fbd56d09-3fa4-4128-b225-a472e5f67d5f"/>
    <ds:schemaRef ds:uri="a749e069-0f1f-48fe-8dde-ade0dc5a2481"/>
  </ds:schemaRefs>
</ds:datastoreItem>
</file>

<file path=customXml/itemProps3.xml><?xml version="1.0" encoding="utf-8"?>
<ds:datastoreItem xmlns:ds="http://schemas.openxmlformats.org/officeDocument/2006/customXml" ds:itemID="{4EC67F83-E49B-475D-853F-642A70EAA5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c81097-6ee5-48b0-beb0-9f7ac50314a5"/>
    <ds:schemaRef ds:uri="9f1c4c67-a28e-4198-81b4-b390d50f9fbf"/>
    <ds:schemaRef ds:uri="a749e069-0f1f-48fe-8dde-ade0dc5a2481"/>
    <ds:schemaRef ds:uri="fbd56d09-3fa4-4128-b225-a472e5f67d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Calculation</vt:lpstr>
      <vt:lpstr>Commodity, Freight + Ex rates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Nurullaev, Dzheykhun</dc:creator>
  <cp:keywords/>
  <dc:description/>
  <cp:lastModifiedBy>Halavura, Kateryna</cp:lastModifiedBy>
  <cp:revision/>
  <dcterms:created xsi:type="dcterms:W3CDTF">2015-06-05T18:17:20Z</dcterms:created>
  <dcterms:modified xsi:type="dcterms:W3CDTF">2025-11-04T14:22:18Z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0x010100683504EEF00F9B4B8D2050473112DA03</vt:lpwstr>
  </property>
  <property fmtid="{D5CDD505-2E9C-101B-9397-08002B2CF9AE}" pid="3" name="MediaServiceImageTags">
    <vt:lpwstr/>
  </property>
</Properties>
</file>